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 FY24/"/>
    </mc:Choice>
  </mc:AlternateContent>
  <xr:revisionPtr revIDLastSave="93" documentId="8_{EEBEB17D-3B26-47A2-813F-4F73C37DC0AF}" xr6:coauthVersionLast="47" xr6:coauthVersionMax="47" xr10:uidLastSave="{94D54D37-DC8F-4B9A-B498-1A8F79DE45D5}"/>
  <bookViews>
    <workbookView xWindow="2868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L8" i="1"/>
  <c r="I11" i="1"/>
  <c r="I8" i="1"/>
  <c r="O6" i="1"/>
  <c r="I6" i="1"/>
  <c r="S10" i="1"/>
  <c r="Q2" i="1"/>
  <c r="X6" i="1" l="1"/>
  <c r="X3" i="1"/>
  <c r="S9" i="1"/>
  <c r="E9" i="1"/>
  <c r="E6" i="1" l="1"/>
  <c r="S2" i="1"/>
  <c r="S12" i="1" s="1"/>
  <c r="O2" i="1"/>
  <c r="L12" i="1"/>
  <c r="I12" i="1"/>
  <c r="G2" i="1"/>
  <c r="E2" i="1"/>
  <c r="Z11" i="1"/>
  <c r="V11" i="1"/>
  <c r="Q11" i="1"/>
  <c r="Q9" i="1"/>
  <c r="E8" i="1"/>
  <c r="C2" i="1"/>
  <c r="P12" i="1"/>
  <c r="M12" i="1"/>
  <c r="Z6" i="1"/>
  <c r="X12" i="1"/>
  <c r="W12" i="1"/>
  <c r="Y12" i="1"/>
  <c r="T12" i="1"/>
  <c r="R12" i="1"/>
  <c r="G12" i="1"/>
  <c r="H12" i="1"/>
  <c r="J12" i="1"/>
  <c r="D12" i="1"/>
  <c r="C11" i="1"/>
  <c r="S3" i="1"/>
  <c r="Z2" i="1"/>
  <c r="V3" i="1"/>
  <c r="Q3" i="1"/>
  <c r="Q4" i="1"/>
  <c r="Q5" i="1"/>
  <c r="Q10" i="1"/>
  <c r="C5" i="1"/>
  <c r="F12" i="1" l="1"/>
  <c r="E12" i="1"/>
  <c r="O12" i="1"/>
  <c r="C3" i="1"/>
  <c r="C4" i="1"/>
  <c r="C6" i="1"/>
  <c r="C7" i="1"/>
  <c r="C8" i="1"/>
  <c r="C9" i="1"/>
  <c r="C10" i="1"/>
  <c r="Q8" i="1"/>
  <c r="C12" i="1" l="1"/>
  <c r="V2" i="1"/>
  <c r="V10" i="1"/>
  <c r="L7" i="1"/>
  <c r="I7" i="1"/>
  <c r="V7" i="1"/>
  <c r="V4" i="1"/>
  <c r="V8" i="1"/>
  <c r="V9" i="1"/>
  <c r="L6" i="1"/>
  <c r="Q6" i="1" s="1"/>
  <c r="S6" i="1"/>
  <c r="V6" i="1" s="1"/>
  <c r="V12" i="1" l="1"/>
  <c r="Q7" i="1"/>
  <c r="Q12" i="1" s="1"/>
  <c r="S5" i="1"/>
  <c r="V5" i="1" l="1"/>
  <c r="Z3" i="1" l="1"/>
  <c r="Z12" i="1" s="1"/>
  <c r="Z4" i="1"/>
  <c r="Z5" i="1"/>
  <c r="Z7" i="1"/>
  <c r="Z8" i="1"/>
  <c r="Z9" i="1"/>
  <c r="Z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
Reply:
    District amended 7/13/23, 7/20/23, 8/7/23
Reply:
    Amendment approved 8/7/23 and 8/15/23</t>
      </text>
    </comment>
    <comment ref="B3" authorId="1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</text>
    </comment>
    <comment ref="B6" authorId="2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</text>
    </comment>
    <comment ref="B8" authorId="3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</text>
    </comment>
  </commentList>
</comments>
</file>

<file path=xl/sharedStrings.xml><?xml version="1.0" encoding="utf-8"?>
<sst xmlns="http://schemas.openxmlformats.org/spreadsheetml/2006/main" count="51" uniqueCount="38">
  <si>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</si>
  <si>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</si>
  <si>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</si>
  <si>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</si>
  <si>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</si>
  <si>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</si>
  <si>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</si>
  <si>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</si>
  <si>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</si>
  <si>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</si>
  <si>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</si>
  <si>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</si>
  <si>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</si>
  <si>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</si>
  <si>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</si>
  <si>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</si>
  <si>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</si>
  <si>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</si>
  <si>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</si>
  <si>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</si>
  <si>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</si>
  <si>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</si>
  <si>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</si>
  <si>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</si>
  <si>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</si>
  <si>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</si>
  <si>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</si>
  <si>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</si>
  <si>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</si>
  <si>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</si>
  <si>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</si>
  <si>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</si>
  <si>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</si>
  <si>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</si>
  <si>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</si>
  <si>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</si>
  <si>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</si>
  <si>
    <t>Hopkins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</si>
</sst>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15" xfId="0" applyNumberFormat="1" applyFont="1" applyBorder="1"/>
    <xf numFmtId="164" fontId="0" fillId="2" borderId="1" xfId="0" applyNumberFormat="1" applyFill="1" applyBorder="1"/>
    <xf numFmtId="0" fontId="2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164" fontId="2" fillId="2" borderId="17" xfId="0" applyNumberFormat="1" applyFont="1" applyFill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0" fontId="0" fillId="0" borderId="16" xfId="0" applyBorder="1"/>
    <xf numFmtId="44" fontId="0" fillId="0" borderId="15" xfId="1" applyFont="1" applyBorder="1"/>
    <xf numFmtId="4" fontId="0" fillId="0" borderId="6" xfId="0" applyNumberFormat="1" applyBorder="1"/>
    <xf numFmtId="164" fontId="2" fillId="0" borderId="19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2" dT="2023-08-07T11:47:07.06" personId="{73D40049-5642-4B29-8DCB-76AF88983CC5}" id="{C25A3601-A604-422A-AF4B-76E992901C7A}" parentId="{409850AC-6889-4C20-919D-99240EAAA5E8}">
    <text>District amended 7/13/23, 7/20/23, 8/7/23</text>
  </threadedComment>
  <threadedComment ref="B2" dT="2023-09-06T14:25:36.35" personId="{73D40049-5642-4B29-8DCB-76AF88983CC5}" id="{30722248-C96C-4D61-AD65-1C3D9222736F}" parentId="{409850AC-6889-4C20-919D-99240EAAA5E8}">
    <text>Amendment approved 8/7/23 and 8/15/23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4"/>
  <sheetViews>
    <sheetView tabSelected="1"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P16" sqref="P16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85546875" bestFit="1" customWidth="1"/>
    <col min="5" max="6" width="13.140625" customWidth="1"/>
    <col min="7" max="7" width="18.42578125" customWidth="1"/>
    <col min="8" max="8" width="19.85546875" customWidth="1"/>
    <col min="9" max="14" width="15.7109375" customWidth="1"/>
    <col min="15" max="17" width="13.140625" customWidth="1"/>
    <col min="18" max="22" width="14.7109375" customWidth="1"/>
    <col min="23" max="23" width="13.85546875" bestFit="1" customWidth="1"/>
    <col min="24" max="24" width="17.5703125" bestFit="1" customWidth="1"/>
    <col min="25" max="25" width="14.7109375" customWidth="1"/>
    <col min="26" max="26" width="16.140625" bestFit="1" customWidth="1"/>
    <col min="27" max="27" width="13.5703125" customWidth="1"/>
    <col min="28" max="28" width="14.28515625" style="38" bestFit="1" customWidth="1"/>
    <col min="32" max="32" width="16.7109375" customWidth="1"/>
    <col min="34" max="34" width="8.85546875" customWidth="1"/>
  </cols>
  <sheetData>
    <row r="1" spans="1:32" ht="90" x14ac:dyDescent="0.25">
      <c r="A1" s="32" t="s">
        <v>0</v>
      </c>
      <c r="B1" s="33" t="s">
        <v>1</v>
      </c>
      <c r="C1" s="34" t="s">
        <v>2</v>
      </c>
      <c r="D1" s="14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36" t="s">
        <v>15</v>
      </c>
    </row>
    <row r="2" spans="1:32" x14ac:dyDescent="0.25">
      <c r="A2" s="35" t="s">
        <v>16</v>
      </c>
      <c r="B2" s="1">
        <v>44615</v>
      </c>
      <c r="C2" s="6">
        <f>D2+R2+W2</f>
        <v>9514849.3900000006</v>
      </c>
      <c r="D2" s="15">
        <v>6927485.3899999997</v>
      </c>
      <c r="E2" s="15">
        <f>1767180.16+65000</f>
        <v>1832180.16</v>
      </c>
      <c r="F2" s="18"/>
      <c r="G2" s="15">
        <f>314058+864835</f>
        <v>1178893</v>
      </c>
      <c r="H2" s="18"/>
      <c r="I2" s="2">
        <v>663155</v>
      </c>
      <c r="J2" s="26"/>
      <c r="K2" s="1"/>
      <c r="L2" s="2">
        <v>6500</v>
      </c>
      <c r="M2" s="26"/>
      <c r="N2" s="1"/>
      <c r="O2" s="2">
        <f>1118180.32+1710664.39</f>
        <v>2828844.71</v>
      </c>
      <c r="P2" s="21"/>
      <c r="Q2" s="6">
        <f>D2-E2-F2-G2-H2-I2-J2-L2-M2-O2-P2</f>
        <v>417912.51999999955</v>
      </c>
      <c r="R2" s="7">
        <v>450972</v>
      </c>
      <c r="S2" s="2">
        <f>370972+80000</f>
        <v>450972</v>
      </c>
      <c r="T2" s="21"/>
      <c r="U2" s="29"/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56">
        <v>1739335.61</v>
      </c>
      <c r="AB2" s="37">
        <v>1370620</v>
      </c>
      <c r="AF2" s="45"/>
    </row>
    <row r="3" spans="1:32" ht="14.25" customHeight="1" x14ac:dyDescent="0.25">
      <c r="A3" s="35" t="s">
        <v>17</v>
      </c>
      <c r="B3" s="1">
        <v>44621</v>
      </c>
      <c r="C3" s="6">
        <f t="shared" ref="C3:C11" si="0">D3+R3+W3</f>
        <v>7852846.0999999996</v>
      </c>
      <c r="D3" s="15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1" si="1">D3-E3-F3-G3-H3-I3-J3-L3-M3-O3-P3</f>
        <v>105000</v>
      </c>
      <c r="R3" s="7">
        <v>893827.1</v>
      </c>
      <c r="S3" s="2">
        <f>69370.98+90428.33+362108.52+19166</f>
        <v>541073.83000000007</v>
      </c>
      <c r="T3" s="21"/>
      <c r="U3" s="29"/>
      <c r="V3" s="6">
        <f>R3-S3-T3</f>
        <v>352753.2699999999</v>
      </c>
      <c r="W3" s="7">
        <v>6854019</v>
      </c>
      <c r="X3" s="8">
        <f>450000+2221500+3982419+200100</f>
        <v>6854019</v>
      </c>
      <c r="Y3" s="23"/>
      <c r="Z3" s="9">
        <f t="shared" ref="Z3:Z11" si="2">W3-X3-Y3</f>
        <v>0</v>
      </c>
      <c r="AA3" s="13" t="s">
        <v>29</v>
      </c>
      <c r="AB3" s="43">
        <v>259252.1</v>
      </c>
      <c r="AF3" s="44"/>
    </row>
    <row r="4" spans="1:32" ht="14.25" customHeight="1" x14ac:dyDescent="0.25">
      <c r="A4" s="35" t="s">
        <v>18</v>
      </c>
      <c r="B4" s="1">
        <v>44623</v>
      </c>
      <c r="C4" s="6">
        <f t="shared" si="0"/>
        <v>1000</v>
      </c>
      <c r="D4" s="15">
        <v>0</v>
      </c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1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37" t="s">
        <v>29</v>
      </c>
      <c r="AF4" s="40"/>
    </row>
    <row r="5" spans="1:32" ht="14.25" customHeight="1" x14ac:dyDescent="0.25">
      <c r="A5" s="35" t="s">
        <v>19</v>
      </c>
      <c r="B5" s="1">
        <v>44628</v>
      </c>
      <c r="C5" s="6">
        <f>D5+R5+W5</f>
        <v>10739</v>
      </c>
      <c r="D5" s="15">
        <v>0</v>
      </c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37" t="s">
        <v>29</v>
      </c>
      <c r="AF5" s="40"/>
    </row>
    <row r="6" spans="1:32" ht="14.25" customHeight="1" x14ac:dyDescent="0.25">
      <c r="A6" s="35" t="s">
        <v>20</v>
      </c>
      <c r="B6" s="1">
        <v>44630</v>
      </c>
      <c r="C6" s="6">
        <f t="shared" si="0"/>
        <v>3903566.3200000003</v>
      </c>
      <c r="D6" s="15">
        <v>1195728.32</v>
      </c>
      <c r="E6" s="15">
        <f>2645.3+1279.67+3961.31+9186.5+20000+10871.6+6235.08+6423.11+6453.28+16267.76+922.11</f>
        <v>84245.72</v>
      </c>
      <c r="F6" s="18"/>
      <c r="G6" s="15"/>
      <c r="H6" s="18"/>
      <c r="I6" s="2">
        <f>8150.01+8165.14+8159.9+16350.9</f>
        <v>40825.950000000004</v>
      </c>
      <c r="J6" s="26">
        <v>16318.58</v>
      </c>
      <c r="K6" s="1">
        <v>45406</v>
      </c>
      <c r="L6" s="2">
        <f>2250+4858.6</f>
        <v>7108.6</v>
      </c>
      <c r="M6" s="26"/>
      <c r="N6" s="1"/>
      <c r="O6" s="2">
        <f>102692.55+23259.81+14818.77+56124.5+15136.64+30308.21</f>
        <v>242340.48000000001</v>
      </c>
      <c r="P6" s="21">
        <v>30469.119999999999</v>
      </c>
      <c r="Q6" s="6">
        <f t="shared" si="1"/>
        <v>774419.87000000011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1725000+105000+10000+610000</f>
        <v>2450000</v>
      </c>
      <c r="Y6" s="23"/>
      <c r="Z6" s="9">
        <f>W6-X6-Y6</f>
        <v>0</v>
      </c>
      <c r="AA6" s="13" t="s">
        <v>29</v>
      </c>
      <c r="AB6" s="37">
        <v>1045296.35</v>
      </c>
      <c r="AF6" s="41"/>
    </row>
    <row r="7" spans="1:32" ht="14.25" customHeight="1" x14ac:dyDescent="0.25">
      <c r="A7" s="35" t="s">
        <v>21</v>
      </c>
      <c r="B7" s="1">
        <v>44644</v>
      </c>
      <c r="C7" s="6">
        <f t="shared" si="0"/>
        <v>115636.19</v>
      </c>
      <c r="D7" s="15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37" t="s">
        <v>29</v>
      </c>
      <c r="AF7" s="42"/>
    </row>
    <row r="8" spans="1:32" x14ac:dyDescent="0.25">
      <c r="A8" s="35" t="s">
        <v>22</v>
      </c>
      <c r="B8" s="1">
        <v>44644</v>
      </c>
      <c r="C8" s="6">
        <f t="shared" si="0"/>
        <v>6632259</v>
      </c>
      <c r="D8" s="16">
        <v>6625459</v>
      </c>
      <c r="E8" s="16">
        <f>101732.95+44267.05</f>
        <v>146000</v>
      </c>
      <c r="F8" s="19"/>
      <c r="G8" s="16">
        <v>13041.2</v>
      </c>
      <c r="H8" s="19"/>
      <c r="I8" s="11">
        <f>177157.07+32493.77+36896.55+94259.69</f>
        <v>340807.08</v>
      </c>
      <c r="J8" s="27"/>
      <c r="K8" s="31"/>
      <c r="L8" s="11">
        <f>13174.4+161854.64+93077.87+36743.81</f>
        <v>304850.72000000003</v>
      </c>
      <c r="M8" s="27"/>
      <c r="N8" s="31"/>
      <c r="O8" s="11">
        <f>1656440.02+317340.76+568126.72+1013321.11</f>
        <v>3555228.61</v>
      </c>
      <c r="P8" s="22"/>
      <c r="Q8" s="6">
        <f t="shared" si="1"/>
        <v>2265531.39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39">
        <v>8789665.4000000004</v>
      </c>
      <c r="AB8" s="37">
        <v>113000</v>
      </c>
      <c r="AF8" s="41"/>
    </row>
    <row r="9" spans="1:32" x14ac:dyDescent="0.25">
      <c r="A9" s="35" t="s">
        <v>23</v>
      </c>
      <c r="B9" s="1">
        <v>44672</v>
      </c>
      <c r="C9" s="6">
        <f t="shared" si="0"/>
        <v>78000</v>
      </c>
      <c r="D9" s="15">
        <v>58886.93</v>
      </c>
      <c r="E9" s="15">
        <f>37791.07+1559.53</f>
        <v>39350.6</v>
      </c>
      <c r="F9" s="18"/>
      <c r="G9" s="15">
        <v>1100.69</v>
      </c>
      <c r="H9" s="18"/>
      <c r="I9" s="2"/>
      <c r="J9" s="26"/>
      <c r="K9" s="1"/>
      <c r="L9" s="2">
        <v>11478.67</v>
      </c>
      <c r="M9" s="26"/>
      <c r="N9" s="1"/>
      <c r="O9" s="2">
        <v>5000</v>
      </c>
      <c r="P9" s="21"/>
      <c r="Q9" s="6">
        <f>D9-E9-F9-G9-H9-I9-J9-L9-M9-O9-P9</f>
        <v>1956.970000000003</v>
      </c>
      <c r="R9" s="7">
        <v>19113.07</v>
      </c>
      <c r="S9" s="2">
        <f>3516.5+1792.69</f>
        <v>5309.1900000000005</v>
      </c>
      <c r="T9" s="22"/>
      <c r="U9" s="30"/>
      <c r="V9" s="6">
        <f t="shared" si="3"/>
        <v>13803.88</v>
      </c>
      <c r="W9" s="7"/>
      <c r="X9" s="8"/>
      <c r="Y9" s="23"/>
      <c r="Z9" s="9">
        <f t="shared" si="2"/>
        <v>0</v>
      </c>
      <c r="AA9" s="13" t="s">
        <v>29</v>
      </c>
      <c r="AB9" s="37" t="s">
        <v>29</v>
      </c>
      <c r="AF9" s="42"/>
    </row>
    <row r="10" spans="1:32" x14ac:dyDescent="0.25">
      <c r="A10" s="35" t="s">
        <v>24</v>
      </c>
      <c r="B10" s="1">
        <v>44685</v>
      </c>
      <c r="C10" s="6">
        <f t="shared" si="0"/>
        <v>616804</v>
      </c>
      <c r="D10" s="15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70209+160050+30784+106907+225698</f>
        <v>593648</v>
      </c>
      <c r="T10" s="26"/>
      <c r="U10" s="29"/>
      <c r="V10" s="6">
        <f t="shared" si="3"/>
        <v>0</v>
      </c>
      <c r="W10" s="7"/>
      <c r="X10" s="8"/>
      <c r="Y10" s="23"/>
      <c r="Z10" s="9">
        <f t="shared" si="2"/>
        <v>0</v>
      </c>
      <c r="AA10" s="13" t="s">
        <v>29</v>
      </c>
      <c r="AB10" s="37" t="s">
        <v>29</v>
      </c>
      <c r="AF10" s="40"/>
    </row>
    <row r="11" spans="1:32" x14ac:dyDescent="0.25">
      <c r="A11" s="35" t="s">
        <v>37</v>
      </c>
      <c r="B11" s="1">
        <v>45035</v>
      </c>
      <c r="C11" s="6">
        <f t="shared" si="0"/>
        <v>1274300</v>
      </c>
      <c r="D11" s="15">
        <v>1274300</v>
      </c>
      <c r="E11" s="2"/>
      <c r="F11" s="26"/>
      <c r="G11" s="2"/>
      <c r="H11" s="26"/>
      <c r="I11" s="2">
        <f>24414.76+68298.77+64342.31+56623.27+63855.58+60408.92+56501.54+62233.03</f>
        <v>456678.17999999993</v>
      </c>
      <c r="J11" s="26">
        <v>56674.400000000001</v>
      </c>
      <c r="K11" s="1">
        <v>45399</v>
      </c>
      <c r="L11" s="2"/>
      <c r="M11" s="26"/>
      <c r="N11" s="1"/>
      <c r="O11" s="2"/>
      <c r="P11" s="26"/>
      <c r="Q11" s="6">
        <f t="shared" si="1"/>
        <v>760947.42</v>
      </c>
      <c r="R11" s="2"/>
      <c r="S11" s="2"/>
      <c r="T11" s="26"/>
      <c r="U11" s="1"/>
      <c r="V11" s="6">
        <f t="shared" si="3"/>
        <v>0</v>
      </c>
      <c r="W11" s="7"/>
      <c r="X11" s="8"/>
      <c r="Y11" s="47"/>
      <c r="Z11" s="9">
        <f t="shared" si="2"/>
        <v>0</v>
      </c>
      <c r="AA11" s="13"/>
      <c r="AB11" s="37"/>
      <c r="AF11" s="40"/>
    </row>
    <row r="12" spans="1:32" ht="15.75" thickBot="1" x14ac:dyDescent="0.3">
      <c r="A12" s="48"/>
      <c r="B12" s="49" t="s">
        <v>6</v>
      </c>
      <c r="C12" s="46">
        <f>SUM(C2:C11)</f>
        <v>30000000.000000004</v>
      </c>
      <c r="D12" s="52">
        <f>SUM(D2:D11)</f>
        <v>16314114.33</v>
      </c>
      <c r="E12" s="50">
        <f>SUM(E2:E11)</f>
        <v>2109554.04</v>
      </c>
      <c r="F12" s="51">
        <f>SUM(F2:F11)</f>
        <v>0</v>
      </c>
      <c r="G12" s="50">
        <f t="shared" ref="G12:J12" si="4">SUM(G2:G11)</f>
        <v>1193034.8899999999</v>
      </c>
      <c r="H12" s="51">
        <f t="shared" si="4"/>
        <v>0</v>
      </c>
      <c r="I12" s="50">
        <f t="shared" si="4"/>
        <v>1525455.5499999998</v>
      </c>
      <c r="J12" s="51">
        <f t="shared" si="4"/>
        <v>72992.98</v>
      </c>
      <c r="K12" s="50"/>
      <c r="L12" s="50">
        <f>SUM(L2:L11)</f>
        <v>353207.01</v>
      </c>
      <c r="M12" s="51">
        <f>SUM(M2:M11)</f>
        <v>0</v>
      </c>
      <c r="N12" s="50"/>
      <c r="O12" s="50">
        <f>SUM(O2:O11)</f>
        <v>6649382.2999999998</v>
      </c>
      <c r="P12" s="51">
        <f t="shared" ref="P12" si="5">SUM(P2:P11)</f>
        <v>30469.119999999999</v>
      </c>
      <c r="Q12" s="50">
        <f>SUM(Q2:Q11)</f>
        <v>4380018.4400000004</v>
      </c>
      <c r="R12" s="50">
        <f>SUM(R2:R11)</f>
        <v>2238674.67</v>
      </c>
      <c r="S12" s="50">
        <f t="shared" ref="S12:T12" si="6">SUM(S2:S11)</f>
        <v>1632921.08</v>
      </c>
      <c r="T12" s="51">
        <f t="shared" si="6"/>
        <v>0</v>
      </c>
      <c r="U12" s="50"/>
      <c r="V12" s="46">
        <f>SUM(V2:V11)</f>
        <v>605753.58999999985</v>
      </c>
      <c r="W12" s="53">
        <f t="shared" ref="W12:Z12" si="7">SUM(W2:W11)</f>
        <v>11447211</v>
      </c>
      <c r="X12" s="50">
        <f t="shared" si="7"/>
        <v>11447211</v>
      </c>
      <c r="Y12" s="51">
        <f t="shared" si="7"/>
        <v>0</v>
      </c>
      <c r="Z12" s="46">
        <f t="shared" si="7"/>
        <v>0</v>
      </c>
      <c r="AA12" s="54"/>
      <c r="AB12" s="55"/>
    </row>
    <row r="13" spans="1:32" x14ac:dyDescent="0.25">
      <c r="D13" s="57"/>
    </row>
    <row r="14" spans="1:32" x14ac:dyDescent="0.25">
      <c r="C14" s="42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2024-05-07T15:41:23Z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